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05" windowWidth="19260" windowHeight="6360" tabRatio="881" activeTab="0"/>
  </bookViews>
  <sheets>
    <sheet name="ежемесячно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<sst xmlns="http://schemas.openxmlformats.org/spreadsheetml/2006/main" count="36" uniqueCount="36">
  <si>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Стандарты расктрытия (п.23-б,</t>
  </si>
  <si>
    <t>п.22 абзац 4)</t>
  </si>
  <si>
    <t>Утверждены</t>
  </si>
  <si>
    <t>Постановлением Правительства</t>
  </si>
  <si>
    <t>Российской Федерации</t>
  </si>
  <si>
    <t>от 21 января 2004 г.№24</t>
  </si>
  <si>
    <t>фактический полезный отпуск элетрической энергии (кВт.ч)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</si>
  <si>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</si>
  <si>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</si>
  <si>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</si>
  <si>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</si>
  <si>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</si>
  <si>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</si>
  <si>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</si>
  <si>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</si>
  <si>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</si>
  <si>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</si>
  <si>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</si>
  <si>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</si>
  <si>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население</t>
  </si>
  <si>
    <t>прочие</t>
  </si>
  <si>
    <t>в т.ч.:</t>
  </si>
  <si>
    <t>бюджетные</t>
  </si>
  <si>
    <t>транспорт</t>
  </si>
  <si>
    <t>Итого полезный отпуск</t>
  </si>
  <si>
    <t>сторонние</t>
  </si>
  <si>
    <t>СТАНДАРТЫ РАСКРЫТИЯ ИНФОРМАЦИИ МУП АМДЕРМАСЕРВИС, КАК СУБЪЕКТА РОЗНИЧНОГО РЫНКА ЭЛЕКТРИЧЕСКОЙ ЭНЕРГИИ</t>
  </si>
  <si>
    <t>Пиковое потребление, кВт</t>
  </si>
  <si>
    <t>РАЗМЕСТИТЬ на сайте предприятия:</t>
  </si>
  <si>
    <t>период     2013 год</t>
  </si>
  <si>
    <t>Разместить на сайте предприятия:</t>
  </si>
  <si>
    <t>Директор</t>
  </si>
  <si>
    <t>Е.М.Обертенюк</t>
  </si>
  <si>
    <t>2013 год</t>
  </si>
  <si>
    <t>Директор: _________ Обертенюк Е.М.</t>
  </si>
  <si>
    <t>Специалист по информ.ресурсам:_________ Логвиненко С.М.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</si>
</sst>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i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8">
      <selection activeCell="P29" sqref="P29"/>
    </sheetView>
  </sheetViews>
  <sheetFormatPr defaultColWidth="9.140625" defaultRowHeight="12.75"/>
  <cols>
    <col min="1" max="1" width="20.00390625" style="0" customWidth="1"/>
    <col min="6" max="13" width="9.140625" style="0" customWidth="1"/>
  </cols>
  <sheetData>
    <row r="1" spans="1:11" ht="15">
      <c r="A1" s="12"/>
      <c r="K1" s="1" t="s">
        <v>0</v>
      </c>
    </row>
    <row r="2" spans="1:11" ht="12.75">
      <c r="A2" s="11"/>
      <c r="C2" s="11"/>
      <c r="K2" s="1" t="s">
        <v>1</v>
      </c>
    </row>
    <row r="3" ht="12.75">
      <c r="K3" t="s">
        <v>2</v>
      </c>
    </row>
    <row r="4" spans="1:11" ht="12.75">
      <c r="A4" s="11"/>
      <c r="K4" t="s">
        <v>3</v>
      </c>
    </row>
    <row r="5" spans="1:11" ht="12.75">
      <c r="A5" s="11"/>
      <c r="C5" s="11"/>
      <c r="K5" t="s">
        <v>4</v>
      </c>
    </row>
    <row r="6" ht="12.75">
      <c r="K6" t="s">
        <v>5</v>
      </c>
    </row>
    <row r="8" ht="12.75">
      <c r="A8" s="1" t="s">
        <v>26</v>
      </c>
    </row>
    <row r="10" spans="1:14" ht="15.75">
      <c r="A10" s="16" t="s">
        <v>29</v>
      </c>
      <c r="B10" s="18" t="s">
        <v>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2.75">
      <c r="A11" s="17"/>
      <c r="B11" s="2" t="s">
        <v>7</v>
      </c>
      <c r="C11" s="2" t="s">
        <v>8</v>
      </c>
      <c r="D11" s="2" t="s">
        <v>9</v>
      </c>
      <c r="E11" s="2" t="s">
        <v>10</v>
      </c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2" t="s">
        <v>16</v>
      </c>
      <c r="L11" s="2" t="s">
        <v>17</v>
      </c>
      <c r="M11" s="2" t="s">
        <v>18</v>
      </c>
      <c r="N11" s="2" t="s">
        <v>33</v>
      </c>
    </row>
    <row r="12" spans="1:14" ht="12.75">
      <c r="A12" s="2" t="s">
        <v>19</v>
      </c>
      <c r="B12" s="3">
        <v>38330</v>
      </c>
      <c r="C12" s="3">
        <v>30953</v>
      </c>
      <c r="D12" s="3">
        <v>25939</v>
      </c>
      <c r="E12" s="3">
        <v>25598</v>
      </c>
      <c r="F12" s="3">
        <v>24041</v>
      </c>
      <c r="G12" s="3">
        <v>24047</v>
      </c>
      <c r="H12" s="3">
        <v>21653</v>
      </c>
      <c r="I12" s="3">
        <v>26223</v>
      </c>
      <c r="J12" s="3">
        <v>26073</v>
      </c>
      <c r="K12" s="3">
        <v>29990</v>
      </c>
      <c r="L12" s="3">
        <v>30058</v>
      </c>
      <c r="M12" s="3">
        <v>26779</v>
      </c>
      <c r="N12" s="3">
        <f>SUM(B12:M12)</f>
        <v>329684</v>
      </c>
    </row>
    <row r="13" spans="1:14" ht="12.75">
      <c r="A13" s="2" t="s">
        <v>25</v>
      </c>
      <c r="B13" s="3">
        <f>SUM(B15:B17)</f>
        <v>156868</v>
      </c>
      <c r="C13" s="3">
        <f>SUM(C15:C17)</f>
        <v>131888</v>
      </c>
      <c r="D13" s="3">
        <f>SUM(D15:D17)</f>
        <v>126135</v>
      </c>
      <c r="E13" s="3">
        <f aca="true" t="shared" si="0" ref="E13:M13">SUM(E15:E17)</f>
        <v>109232</v>
      </c>
      <c r="F13" s="3">
        <f t="shared" si="0"/>
        <v>88848</v>
      </c>
      <c r="G13" s="3">
        <f t="shared" si="0"/>
        <v>82175</v>
      </c>
      <c r="H13" s="3">
        <f t="shared" si="0"/>
        <v>48731</v>
      </c>
      <c r="I13" s="3">
        <f t="shared" si="0"/>
        <v>55094</v>
      </c>
      <c r="J13" s="3">
        <f t="shared" si="0"/>
        <v>66450</v>
      </c>
      <c r="K13" s="3">
        <f t="shared" si="0"/>
        <v>93641</v>
      </c>
      <c r="L13" s="3">
        <f t="shared" si="0"/>
        <v>601019</v>
      </c>
      <c r="M13" s="3">
        <f t="shared" si="0"/>
        <v>125896</v>
      </c>
      <c r="N13" s="3">
        <f>SUM(N15:N17)</f>
        <v>1685977</v>
      </c>
    </row>
    <row r="14" spans="1:14" ht="12.75">
      <c r="A14" s="2" t="s">
        <v>21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4" t="s">
        <v>22</v>
      </c>
      <c r="B15" s="3">
        <f>11661+19760+3574</f>
        <v>34995</v>
      </c>
      <c r="C15" s="3">
        <f>11184+13916+3809</f>
        <v>28909</v>
      </c>
      <c r="D15" s="3">
        <f>9672+12285+2215</f>
        <v>24172</v>
      </c>
      <c r="E15" s="3">
        <f>7691+9880+1516</f>
        <v>19087</v>
      </c>
      <c r="F15" s="3">
        <f>5231+8365</f>
        <v>13596</v>
      </c>
      <c r="G15" s="3">
        <f>5354+8458</f>
        <v>13812</v>
      </c>
      <c r="H15" s="3">
        <f>3838+7553</f>
        <v>11391</v>
      </c>
      <c r="I15" s="3">
        <f>4573+4111</f>
        <v>8684</v>
      </c>
      <c r="J15" s="3">
        <f>7047+8060+1560</f>
        <v>16667</v>
      </c>
      <c r="K15" s="3">
        <f>8226+12263+3044+15613</f>
        <v>39146</v>
      </c>
      <c r="L15" s="3">
        <f>8848+18112+1999+1362</f>
        <v>30321</v>
      </c>
      <c r="M15" s="3">
        <f>263632-240780</f>
        <v>22852</v>
      </c>
      <c r="N15" s="3">
        <f>SUM(B15:M15)</f>
        <v>263632</v>
      </c>
    </row>
    <row r="16" spans="1:14" ht="12.75">
      <c r="A16" s="4" t="s">
        <v>23</v>
      </c>
      <c r="B16" s="3">
        <v>14526</v>
      </c>
      <c r="C16" s="3">
        <v>9120</v>
      </c>
      <c r="D16" s="3">
        <v>7442</v>
      </c>
      <c r="E16" s="3">
        <v>5844</v>
      </c>
      <c r="F16" s="3">
        <v>3623</v>
      </c>
      <c r="G16" s="3">
        <v>4999</v>
      </c>
      <c r="H16" s="3">
        <v>4959</v>
      </c>
      <c r="I16" s="3">
        <v>523</v>
      </c>
      <c r="J16" s="3">
        <v>3686</v>
      </c>
      <c r="K16" s="3">
        <v>6620</v>
      </c>
      <c r="L16" s="3">
        <v>10014</v>
      </c>
      <c r="M16" s="3">
        <v>5157</v>
      </c>
      <c r="N16" s="3">
        <f>SUM(B16:M16)</f>
        <v>76513</v>
      </c>
    </row>
    <row r="17" spans="1:14" ht="12.75">
      <c r="A17" s="4" t="s">
        <v>20</v>
      </c>
      <c r="B17" s="3">
        <f>22389+84958</f>
        <v>107347</v>
      </c>
      <c r="C17" s="3">
        <f>71986+30993-C16</f>
        <v>93859</v>
      </c>
      <c r="D17" s="3">
        <f>70051+31912-D16</f>
        <v>94521</v>
      </c>
      <c r="E17" s="3">
        <f>62202+27943-E16</f>
        <v>84301</v>
      </c>
      <c r="F17" s="3">
        <f>55363+19889-F16</f>
        <v>71629</v>
      </c>
      <c r="G17" s="3">
        <f>50402+17961-G16</f>
        <v>63364</v>
      </c>
      <c r="H17" s="3">
        <f>23131+14209-H16</f>
        <v>32381</v>
      </c>
      <c r="I17" s="3">
        <f>26591+19819-I16</f>
        <v>45887</v>
      </c>
      <c r="J17" s="3">
        <f>32654+17129-J16</f>
        <v>46097</v>
      </c>
      <c r="K17" s="3">
        <f>32952+21543-K16</f>
        <v>47875</v>
      </c>
      <c r="L17" s="3">
        <f>544002+26696-L16</f>
        <v>560684</v>
      </c>
      <c r="M17" s="3">
        <f>79617+23427-M16</f>
        <v>97887</v>
      </c>
      <c r="N17" s="3">
        <f>SUM(B17:M17)</f>
        <v>1345832</v>
      </c>
    </row>
    <row r="18" spans="1:14" ht="25.5">
      <c r="A18" s="5" t="s">
        <v>24</v>
      </c>
      <c r="B18" s="3">
        <f>B13+B12</f>
        <v>195198</v>
      </c>
      <c r="C18" s="3">
        <f>C13+C12</f>
        <v>162841</v>
      </c>
      <c r="D18" s="3">
        <f>D13+D12</f>
        <v>152074</v>
      </c>
      <c r="E18" s="3">
        <f aca="true" t="shared" si="1" ref="E18:M18">E13+E12</f>
        <v>134830</v>
      </c>
      <c r="F18" s="3">
        <f t="shared" si="1"/>
        <v>112889</v>
      </c>
      <c r="G18" s="3">
        <f t="shared" si="1"/>
        <v>106222</v>
      </c>
      <c r="H18" s="3">
        <f t="shared" si="1"/>
        <v>70384</v>
      </c>
      <c r="I18" s="3">
        <f t="shared" si="1"/>
        <v>81317</v>
      </c>
      <c r="J18" s="3">
        <f t="shared" si="1"/>
        <v>92523</v>
      </c>
      <c r="K18" s="3">
        <f t="shared" si="1"/>
        <v>123631</v>
      </c>
      <c r="L18" s="3">
        <f t="shared" si="1"/>
        <v>631077</v>
      </c>
      <c r="M18" s="3">
        <f>M13+M12</f>
        <v>152675</v>
      </c>
      <c r="N18" s="3">
        <f>N12+N15+N16+N17</f>
        <v>2015661</v>
      </c>
    </row>
    <row r="19" spans="1:14" ht="24">
      <c r="A19" s="6" t="s">
        <v>27</v>
      </c>
      <c r="B19" s="7">
        <v>442</v>
      </c>
      <c r="C19" s="7">
        <v>443</v>
      </c>
      <c r="D19" s="7">
        <v>379</v>
      </c>
      <c r="E19" s="8">
        <v>377</v>
      </c>
      <c r="F19" s="8">
        <v>297</v>
      </c>
      <c r="G19" s="8">
        <v>258</v>
      </c>
      <c r="H19" s="8">
        <v>224</v>
      </c>
      <c r="I19" s="8">
        <v>235</v>
      </c>
      <c r="J19" s="8">
        <v>281</v>
      </c>
      <c r="K19" s="8">
        <v>334</v>
      </c>
      <c r="L19" s="8">
        <v>387</v>
      </c>
      <c r="M19" s="8">
        <v>414</v>
      </c>
      <c r="N19" s="8"/>
    </row>
    <row r="20" spans="3:4" ht="12.75">
      <c r="C20" s="10">
        <f>C18+41471+31022</f>
        <v>235334</v>
      </c>
      <c r="D20" s="10">
        <f>D18+38195+25723</f>
        <v>215992</v>
      </c>
    </row>
    <row r="21" spans="1:14" ht="12.75">
      <c r="A21" s="10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9"/>
      <c r="N21" s="9"/>
    </row>
    <row r="22" spans="1:14" ht="15">
      <c r="A22" s="10"/>
      <c r="B22" s="13" t="s">
        <v>30</v>
      </c>
      <c r="C22" s="13"/>
      <c r="D22" s="13"/>
      <c r="E22" s="13"/>
      <c r="F22" s="13"/>
      <c r="G22" s="13"/>
      <c r="H22" s="10"/>
      <c r="I22" s="10"/>
      <c r="J22" s="10"/>
      <c r="K22" s="10"/>
      <c r="L22" s="10"/>
      <c r="N22" s="10">
        <f>N18+302740+333728</f>
        <v>2652129</v>
      </c>
    </row>
    <row r="23" spans="1:12" ht="15">
      <c r="A23" s="10"/>
      <c r="B23" s="13"/>
      <c r="C23" s="13"/>
      <c r="D23" s="13"/>
      <c r="E23" s="13"/>
      <c r="F23" s="13"/>
      <c r="G23" s="13"/>
      <c r="H23" s="10"/>
      <c r="I23" s="10"/>
      <c r="J23" s="10"/>
      <c r="K23" s="10"/>
      <c r="L23" s="10"/>
    </row>
    <row r="24" spans="1:12" ht="15">
      <c r="A24" s="10"/>
      <c r="B24" s="13" t="s">
        <v>31</v>
      </c>
      <c r="C24" s="13"/>
      <c r="D24" s="13"/>
      <c r="E24" s="13"/>
      <c r="F24" s="13"/>
      <c r="G24" s="13" t="s">
        <v>32</v>
      </c>
      <c r="H24" s="10"/>
      <c r="I24" s="10"/>
      <c r="J24" s="10"/>
      <c r="K24" s="10"/>
      <c r="L24" s="10"/>
    </row>
    <row r="25" spans="1:12" ht="15">
      <c r="A25" s="10"/>
      <c r="B25" s="13"/>
      <c r="C25" s="13"/>
      <c r="D25" s="13"/>
      <c r="E25" s="13"/>
      <c r="F25" s="13"/>
      <c r="G25" s="13"/>
      <c r="H25" s="10"/>
      <c r="I25" s="10"/>
      <c r="J25" s="10"/>
      <c r="K25" s="10"/>
      <c r="L25" s="10"/>
    </row>
    <row r="26" spans="1:14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5">
      <c r="A27" s="10"/>
      <c r="B27" s="15" t="s">
        <v>28</v>
      </c>
      <c r="C27" s="15"/>
      <c r="D27" s="15"/>
      <c r="E27" s="15"/>
      <c r="F27" s="15"/>
      <c r="G27" s="15" t="s">
        <v>34</v>
      </c>
      <c r="H27" s="10"/>
      <c r="I27" s="10"/>
      <c r="J27" s="15"/>
      <c r="K27" s="10"/>
      <c r="L27" s="10"/>
      <c r="M27" s="10"/>
      <c r="N27" s="10"/>
    </row>
    <row r="28" spans="1:14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5">
      <c r="A29" s="10"/>
      <c r="B29" s="10"/>
      <c r="C29" s="13"/>
      <c r="D29" s="13"/>
      <c r="E29" s="13"/>
      <c r="F29" s="13"/>
      <c r="G29" s="13" t="s">
        <v>35</v>
      </c>
      <c r="H29" s="10"/>
      <c r="I29" s="10"/>
      <c r="J29" s="10"/>
      <c r="K29" s="10"/>
      <c r="L29" s="10"/>
      <c r="M29" s="10"/>
      <c r="N29" s="10"/>
    </row>
    <row r="30" spans="1:14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3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2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2:12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2:12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</sheetData>
  <sheetProtection/>
  <mergeCells count="2">
    <mergeCell ref="A10:A11"/>
    <mergeCell ref="B10:N10"/>
  </mergeCells>
  <printOptions/>
  <pageMargins left="0.75" right="0.75" top="1" bottom="1" header="0.5" footer="0.5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2014-01-15T04:55:22Z</cp:lastPrinted>
  <dcterms:created xsi:type="dcterms:W3CDTF">1996-10-08T23:32:33Z</dcterms:created>
  <dcterms:modified xsi:type="dcterms:W3CDTF">2014-01-15T04:57:21Z</dcterms:modified>
  <cp:category/>
  <cp:version/>
  <cp:contentType/>
  <cp:contentStatus/>
</cp:coreProperties>
</file>